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1075" windowHeight="82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7" i="1"/>
  <c r="C65" l="1"/>
  <c r="C64"/>
  <c r="C63"/>
  <c r="C62"/>
  <c r="C61" s="1"/>
  <c r="C60"/>
  <c r="C59"/>
  <c r="C58"/>
  <c r="C57"/>
  <c r="C56"/>
  <c r="C55"/>
  <c r="C54" s="1"/>
  <c r="C53"/>
  <c r="C52"/>
  <c r="C51"/>
  <c r="C50"/>
  <c r="C49" s="1"/>
  <c r="C48"/>
  <c r="C47"/>
  <c r="C46"/>
  <c r="C45"/>
  <c r="C44"/>
  <c r="C43"/>
  <c r="C42"/>
  <c r="C41"/>
  <c r="C40"/>
  <c r="C39"/>
  <c r="C38"/>
  <c r="C36" s="1"/>
  <c r="C37"/>
  <c r="C35"/>
  <c r="C34"/>
  <c r="C33" s="1"/>
  <c r="C32" s="1"/>
  <c r="C31"/>
  <c r="C30"/>
  <c r="C29"/>
  <c r="C28"/>
  <c r="C27"/>
  <c r="C24" s="1"/>
  <c r="C26"/>
  <c r="C25"/>
  <c r="C23"/>
  <c r="C22" s="1"/>
  <c r="C21" s="1"/>
  <c r="C20"/>
  <c r="C16"/>
  <c r="C10"/>
  <c r="C8"/>
  <c r="C6"/>
  <c r="C14" l="1"/>
  <c r="C66"/>
  <c r="C67" l="1"/>
  <c r="B8"/>
  <c r="B14"/>
  <c r="B16"/>
  <c r="B21"/>
  <c r="D21" s="1"/>
  <c r="B24"/>
  <c r="B33"/>
  <c r="B32" s="1"/>
  <c r="D32" s="1"/>
  <c r="B36"/>
  <c r="B43"/>
  <c r="B49"/>
  <c r="D49" s="1"/>
  <c r="B54"/>
  <c r="B66" s="1"/>
  <c r="D36"/>
  <c r="D22"/>
  <c r="D23"/>
  <c r="D24"/>
  <c r="D25"/>
  <c r="D26"/>
  <c r="D27"/>
  <c r="D28"/>
  <c r="D29"/>
  <c r="D30"/>
  <c r="D31"/>
  <c r="D34"/>
  <c r="D35"/>
  <c r="D37"/>
  <c r="D38"/>
  <c r="D39"/>
  <c r="D40"/>
  <c r="D41"/>
  <c r="D42"/>
  <c r="D43"/>
  <c r="D44"/>
  <c r="D45"/>
  <c r="D46"/>
  <c r="D47"/>
  <c r="D48"/>
  <c r="D50"/>
  <c r="D51"/>
  <c r="D52"/>
  <c r="D53"/>
  <c r="D54"/>
  <c r="D55"/>
  <c r="D56"/>
  <c r="D57"/>
  <c r="D58"/>
  <c r="D59"/>
  <c r="D60"/>
  <c r="D61"/>
  <c r="D62"/>
  <c r="D63"/>
  <c r="D64"/>
  <c r="D65"/>
  <c r="D17"/>
  <c r="D18"/>
  <c r="D19"/>
  <c r="D20"/>
  <c r="D16"/>
  <c r="D6"/>
  <c r="D7"/>
  <c r="D8"/>
  <c r="D9"/>
  <c r="D10"/>
  <c r="D11"/>
  <c r="D12"/>
  <c r="D13"/>
  <c r="D5"/>
  <c r="B67" l="1"/>
  <c r="D33"/>
  <c r="E19"/>
  <c r="E23"/>
  <c r="E31"/>
  <c r="E47"/>
  <c r="E18"/>
  <c r="E22"/>
  <c r="E26"/>
  <c r="E30"/>
  <c r="E34"/>
  <c r="E38"/>
  <c r="E42"/>
  <c r="E46"/>
  <c r="E50"/>
  <c r="E54"/>
  <c r="E58"/>
  <c r="E62"/>
  <c r="E8"/>
  <c r="E12"/>
  <c r="E17"/>
  <c r="E21"/>
  <c r="E25"/>
  <c r="E29"/>
  <c r="E33"/>
  <c r="E37"/>
  <c r="E41"/>
  <c r="E45"/>
  <c r="E49"/>
  <c r="E53"/>
  <c r="E57"/>
  <c r="E61"/>
  <c r="E65"/>
  <c r="E7"/>
  <c r="E11"/>
  <c r="E5"/>
  <c r="E16"/>
  <c r="E20"/>
  <c r="E24"/>
  <c r="E28"/>
  <c r="E32"/>
  <c r="E36"/>
  <c r="E40"/>
  <c r="E44"/>
  <c r="E48"/>
  <c r="E52"/>
  <c r="E56"/>
  <c r="E60"/>
  <c r="E64"/>
  <c r="E6"/>
  <c r="E10"/>
  <c r="E14"/>
  <c r="E27"/>
  <c r="E35"/>
  <c r="E39"/>
  <c r="E43"/>
  <c r="E51"/>
  <c r="E55"/>
  <c r="E59"/>
  <c r="E63"/>
  <c r="E9"/>
  <c r="E13"/>
  <c r="D14"/>
  <c r="E66"/>
  <c r="E67" l="1"/>
  <c r="D66"/>
  <c r="D67" l="1"/>
</calcChain>
</file>

<file path=xl/sharedStrings.xml><?xml version="1.0" encoding="utf-8"?>
<sst xmlns="http://schemas.openxmlformats.org/spreadsheetml/2006/main" count="73" uniqueCount="71">
  <si>
    <t>PRIHODI PO VRSTAMA</t>
  </si>
  <si>
    <t>STRUKTURA %</t>
  </si>
  <si>
    <t>Prihodi od boravišne pristojbe</t>
  </si>
  <si>
    <t>Prihodi boravišne pristojbe -nautičari</t>
  </si>
  <si>
    <t>Prihodi od turističke članarine</t>
  </si>
  <si>
    <t>Prihodi iz proračuna općine/grada/državnog</t>
  </si>
  <si>
    <t xml:space="preserve">za programske aktivnosti </t>
  </si>
  <si>
    <t>za funkcioniranje turističkog ureda</t>
  </si>
  <si>
    <t>Prihodi od drugih aktivnosti</t>
  </si>
  <si>
    <t>Prijenos prihoda prethodne godine (Višak prethodne godine ukoliko je isti ostvaren)</t>
  </si>
  <si>
    <t>Ostali nespomenuti prihodi</t>
  </si>
  <si>
    <t xml:space="preserve">SVEUKUPNO PRIHODI </t>
  </si>
  <si>
    <t>RASHODI PO VRSTAMA</t>
  </si>
  <si>
    <t>ADMINISTRATIVNI RASHODI</t>
  </si>
  <si>
    <t>Rashodi za radnike</t>
  </si>
  <si>
    <t>Rashodi ureda</t>
  </si>
  <si>
    <t>Rashodi TIC</t>
  </si>
  <si>
    <t>Rashodi za rad tijela Turističke zajednice</t>
  </si>
  <si>
    <t>DIZAJN VRIJEDNOSTI</t>
  </si>
  <si>
    <r>
      <t xml:space="preserve">Poticanje i sudjelovanje u uređenju grada/općine/mjesta/ </t>
    </r>
    <r>
      <rPr>
        <b/>
        <sz val="10"/>
        <rFont val="Calibri"/>
        <family val="2"/>
        <charset val="238"/>
      </rPr>
      <t>(osim izgradnje komunalne infrastrukture)</t>
    </r>
  </si>
  <si>
    <t>Projekt Volim Hrvatsku</t>
  </si>
  <si>
    <t>Manifestacije</t>
  </si>
  <si>
    <t>Kulturno-zabavne</t>
  </si>
  <si>
    <t xml:space="preserve">Sportske manifestacije </t>
  </si>
  <si>
    <t>Ekološke manifestacije</t>
  </si>
  <si>
    <t>Ostale manifestacije</t>
  </si>
  <si>
    <t xml:space="preserve">Novi proizvodi </t>
  </si>
  <si>
    <t>Potpora razvoju DMK-a</t>
  </si>
  <si>
    <t xml:space="preserve">KOMUNIKACIJA VRIJEDNOSTI </t>
  </si>
  <si>
    <t>Online komunikacije</t>
  </si>
  <si>
    <t>Internet oglašavanje</t>
  </si>
  <si>
    <t>Internet stranice i upravljanje Internet stranicama</t>
  </si>
  <si>
    <t>Offline komunikacije</t>
  </si>
  <si>
    <t>Oglašavanje u promotivnim kampanjama javnog i privatnog sektora</t>
  </si>
  <si>
    <t>Opće oglašavanje (Oglašavanje u tisku, TV oglašavanje…)</t>
  </si>
  <si>
    <t>Brošure i ostali tiskani materijali</t>
  </si>
  <si>
    <t>Suveniri i promo materijali</t>
  </si>
  <si>
    <t>Info table</t>
  </si>
  <si>
    <t>Smeđa signalizacija</t>
  </si>
  <si>
    <t>DISTRIBUCIJA I PRODAJA VRIJEDNOSTI</t>
  </si>
  <si>
    <t>Sajmovi (u skladu sa zakonskim propisima i propisanim pravilima za sustav TZ)</t>
  </si>
  <si>
    <t>Studijska putovanja novinara, agenata, opinion maker-a</t>
  </si>
  <si>
    <t>Studijska putovanja</t>
  </si>
  <si>
    <t>Posebne prezentacije</t>
  </si>
  <si>
    <t>PPS - Croatia 365</t>
  </si>
  <si>
    <t>INTERNI MARKETING</t>
  </si>
  <si>
    <t>Edukacija (zaposleni, subjekti javnog i privatnog sektora)</t>
  </si>
  <si>
    <t xml:space="preserve">Koordinacija subjekata koji su neposredno ili posredno uključeni u turistički promet </t>
  </si>
  <si>
    <t>Izvješća, planovi....</t>
  </si>
  <si>
    <t>Nagrade i priznanja (Projekt Volim Hrvatsku i ostalo)</t>
  </si>
  <si>
    <t>MARKETINŠKA INFRASTRUKTURA</t>
  </si>
  <si>
    <t>Proizvodnja multimedijalnih materijala</t>
  </si>
  <si>
    <t>Istraživanje tržišta</t>
  </si>
  <si>
    <t xml:space="preserve">Formiranje baze podataka </t>
  </si>
  <si>
    <t>Suradnja s međunarodnim institucijama</t>
  </si>
  <si>
    <t>Banka fotografija i priprema u izdavaštvu</t>
  </si>
  <si>
    <t>Jedinstveni turistički informacijski sustav (prijava i odjava gostiju, statistika i dr.)</t>
  </si>
  <si>
    <t>POSEBNI PROGRAMI</t>
  </si>
  <si>
    <t>Poticanje i pomaganje razvoja turizma na područjima koja nisu turistički razvijena</t>
  </si>
  <si>
    <r>
      <t xml:space="preserve">OSTALO </t>
    </r>
    <r>
      <rPr>
        <sz val="10"/>
        <rFont val="Calibri"/>
        <family val="2"/>
        <charset val="238"/>
      </rPr>
      <t>(planovi razvoja turizma, strateški marketing planovi i ostalo)</t>
    </r>
  </si>
  <si>
    <t>TRANSFER BORAVIŠNE PRISTOJBE OPĆINI/GRADU (30%)</t>
  </si>
  <si>
    <t>POKRIVANJE MANJKA IZ PRETHODNE GODINE ( ukoliko je isti ostvaren)</t>
  </si>
  <si>
    <t>SVEUKUPNO RASHODI</t>
  </si>
  <si>
    <t>PRIJENOS VIŠKA U IDUĆU GODINU - POKRIVANJE MANJKA U IDUĆOJ GODINI (SVEUKUPNI PRIHODI UMANJENI ZA SVEUKUPNE RASHODE)</t>
  </si>
  <si>
    <t>Potpore manifestacijama (suorganizacija s drugim subjektima te donacije drugima)</t>
  </si>
  <si>
    <t>OSTVARENO  2016</t>
  </si>
  <si>
    <t>FINANCIJSKO IZVJEŠĆE   2016.godina</t>
  </si>
  <si>
    <t xml:space="preserve">indeks     PLAN 2016/ OSTVARENO </t>
  </si>
  <si>
    <t xml:space="preserve">   PLAN 2016/ OSTVARENO </t>
  </si>
  <si>
    <t xml:space="preserve">PLAN </t>
  </si>
  <si>
    <t xml:space="preserve">PLAN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</si>
</sst>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2"/>
      <color indexed="8"/>
      <name val="Bodoni MT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1" xfId="1" applyFont="1" applyBorder="1" applyAlignment="1">
      <alignment wrapText="1"/>
    </xf>
    <xf numFmtId="0" fontId="3" fillId="0" borderId="0" xfId="1" applyFont="1" applyProtection="1">
      <protection locked="0"/>
    </xf>
    <xf numFmtId="10" fontId="3" fillId="0" borderId="0" xfId="1" applyNumberFormat="1" applyFont="1" applyProtection="1">
      <protection locked="0"/>
    </xf>
    <xf numFmtId="4" fontId="3" fillId="2" borderId="1" xfId="1" applyNumberFormat="1" applyFont="1" applyFill="1" applyBorder="1" applyProtection="1">
      <protection locked="0"/>
    </xf>
    <xf numFmtId="4" fontId="0" fillId="0" borderId="0" xfId="0" applyNumberFormat="1"/>
    <xf numFmtId="10" fontId="3" fillId="3" borderId="1" xfId="1" applyNumberFormat="1" applyFont="1" applyFill="1" applyBorder="1" applyProtection="1">
      <protection locked="0"/>
    </xf>
    <xf numFmtId="10" fontId="2" fillId="3" borderId="1" xfId="1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4" fontId="2" fillId="3" borderId="1" xfId="1" applyNumberFormat="1" applyFont="1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4" fontId="3" fillId="3" borderId="1" xfId="1" applyNumberFormat="1" applyFont="1" applyFill="1" applyBorder="1" applyProtection="1">
      <protection locked="0"/>
    </xf>
    <xf numFmtId="4" fontId="3" fillId="3" borderId="1" xfId="0" applyNumberFormat="1" applyFont="1" applyFill="1" applyBorder="1" applyProtection="1">
      <protection locked="0"/>
    </xf>
    <xf numFmtId="0" fontId="4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wrapText="1"/>
    </xf>
    <xf numFmtId="0" fontId="7" fillId="3" borderId="1" xfId="1" applyFont="1" applyFill="1" applyBorder="1" applyAlignment="1">
      <alignment wrapText="1"/>
    </xf>
    <xf numFmtId="4" fontId="6" fillId="3" borderId="1" xfId="1" applyNumberFormat="1" applyFont="1" applyFill="1" applyBorder="1" applyProtection="1">
      <protection locked="0"/>
    </xf>
    <xf numFmtId="4" fontId="6" fillId="3" borderId="1" xfId="0" applyNumberFormat="1" applyFont="1" applyFill="1" applyBorder="1" applyProtection="1">
      <protection locked="0"/>
    </xf>
    <xf numFmtId="0" fontId="8" fillId="3" borderId="1" xfId="1" applyFont="1" applyFill="1" applyBorder="1" applyAlignment="1">
      <alignment wrapText="1"/>
    </xf>
    <xf numFmtId="0" fontId="7" fillId="3" borderId="1" xfId="1" applyFont="1" applyFill="1" applyBorder="1" applyAlignment="1">
      <alignment horizontal="left" wrapText="1" indent="1"/>
    </xf>
    <xf numFmtId="4" fontId="8" fillId="3" borderId="1" xfId="1" applyNumberFormat="1" applyFont="1" applyFill="1" applyBorder="1" applyProtection="1">
      <protection locked="0"/>
    </xf>
    <xf numFmtId="4" fontId="8" fillId="3" borderId="1" xfId="0" applyNumberFormat="1" applyFont="1" applyFill="1" applyBorder="1" applyProtection="1">
      <protection locked="0"/>
    </xf>
    <xf numFmtId="10" fontId="2" fillId="4" borderId="1" xfId="1" applyNumberFormat="1" applyFont="1" applyFill="1" applyBorder="1" applyProtection="1">
      <protection locked="0"/>
    </xf>
    <xf numFmtId="4" fontId="8" fillId="4" borderId="1" xfId="1" applyNumberFormat="1" applyFont="1" applyFill="1" applyBorder="1" applyProtection="1">
      <protection locked="0"/>
    </xf>
    <xf numFmtId="4" fontId="8" fillId="4" borderId="1" xfId="0" applyNumberFormat="1" applyFont="1" applyFill="1" applyBorder="1" applyProtection="1">
      <protection locked="0"/>
    </xf>
    <xf numFmtId="10" fontId="3" fillId="4" borderId="1" xfId="1" applyNumberFormat="1" applyFont="1" applyFill="1" applyBorder="1" applyProtection="1">
      <protection locked="0"/>
    </xf>
    <xf numFmtId="0" fontId="5" fillId="4" borderId="1" xfId="1" applyFont="1" applyFill="1" applyBorder="1" applyAlignment="1">
      <alignment wrapText="1"/>
    </xf>
    <xf numFmtId="0" fontId="8" fillId="4" borderId="1" xfId="1" applyFont="1" applyFill="1" applyBorder="1" applyAlignment="1">
      <alignment wrapText="1"/>
    </xf>
    <xf numFmtId="0" fontId="0" fillId="3" borderId="0" xfId="0" applyFill="1"/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10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1" applyFont="1" applyFill="1" applyAlignment="1">
      <alignment wrapText="1"/>
    </xf>
    <xf numFmtId="0" fontId="2" fillId="4" borderId="1" xfId="1" applyFont="1" applyFill="1" applyBorder="1" applyAlignment="1">
      <alignment wrapText="1"/>
    </xf>
    <xf numFmtId="4" fontId="2" fillId="4" borderId="1" xfId="1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0" fontId="5" fillId="5" borderId="1" xfId="1" applyFont="1" applyFill="1" applyBorder="1" applyAlignment="1">
      <alignment wrapText="1"/>
    </xf>
    <xf numFmtId="4" fontId="8" fillId="5" borderId="1" xfId="1" applyNumberFormat="1" applyFont="1" applyFill="1" applyBorder="1" applyProtection="1">
      <protection locked="0"/>
    </xf>
    <xf numFmtId="4" fontId="8" fillId="5" borderId="1" xfId="0" applyNumberFormat="1" applyFont="1" applyFill="1" applyBorder="1" applyProtection="1">
      <protection locked="0"/>
    </xf>
    <xf numFmtId="10" fontId="3" fillId="5" borderId="1" xfId="1" applyNumberFormat="1" applyFont="1" applyFill="1" applyBorder="1" applyProtection="1">
      <protection locked="0"/>
    </xf>
    <xf numFmtId="10" fontId="2" fillId="5" borderId="1" xfId="1" applyNumberFormat="1" applyFont="1" applyFill="1" applyBorder="1" applyProtection="1">
      <protection locked="0"/>
    </xf>
    <xf numFmtId="0" fontId="8" fillId="5" borderId="1" xfId="1" applyFont="1" applyFill="1" applyBorder="1" applyAlignment="1">
      <alignment wrapText="1"/>
    </xf>
    <xf numFmtId="4" fontId="2" fillId="5" borderId="1" xfId="1" applyNumberFormat="1" applyFont="1" applyFill="1" applyBorder="1" applyProtection="1">
      <protection locked="0"/>
    </xf>
    <xf numFmtId="4" fontId="2" fillId="5" borderId="1" xfId="0" applyNumberFormat="1" applyFont="1" applyFill="1" applyBorder="1" applyProtection="1">
      <protection locked="0"/>
    </xf>
    <xf numFmtId="0" fontId="7" fillId="5" borderId="1" xfId="1" applyFont="1" applyFill="1" applyBorder="1" applyAlignment="1">
      <alignment horizontal="left" wrapText="1"/>
    </xf>
    <xf numFmtId="0" fontId="7" fillId="5" borderId="1" xfId="1" applyFont="1" applyFill="1" applyBorder="1" applyAlignment="1">
      <alignment wrapText="1"/>
    </xf>
    <xf numFmtId="4" fontId="6" fillId="5" borderId="1" xfId="1" applyNumberFormat="1" applyFont="1" applyFill="1" applyBorder="1" applyProtection="1">
      <protection locked="0"/>
    </xf>
    <xf numFmtId="4" fontId="6" fillId="5" borderId="1" xfId="0" applyNumberFormat="1" applyFont="1" applyFill="1" applyBorder="1" applyProtection="1">
      <protection locked="0"/>
    </xf>
    <xf numFmtId="0" fontId="2" fillId="5" borderId="1" xfId="1" applyFont="1" applyFill="1" applyBorder="1" applyAlignment="1">
      <alignment wrapText="1"/>
    </xf>
    <xf numFmtId="0" fontId="3" fillId="5" borderId="1" xfId="1" applyFont="1" applyFill="1" applyBorder="1" applyAlignment="1">
      <alignment horizontal="left" wrapText="1" indent="2"/>
    </xf>
    <xf numFmtId="4" fontId="3" fillId="5" borderId="1" xfId="1" applyNumberFormat="1" applyFont="1" applyFill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8" fillId="5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kovnici%20zadnje/2016%20rokovnik/rokovnik%202016%20GO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 2016"/>
      <sheetName val="BORAVIŠNA PRISTOJBA"/>
      <sheetName val="TURISTIČKA ČLANARINA"/>
      <sheetName val="OSTALI PRIHODI"/>
      <sheetName val="RASHODI "/>
      <sheetName val="ADMINISTRATIVNI RASHODI "/>
      <sheetName val="Sheet1"/>
    </sheetNames>
    <sheetDataSet>
      <sheetData sheetId="0"/>
      <sheetData sheetId="1">
        <row r="2">
          <cell r="M2">
            <v>408675.39999999991</v>
          </cell>
        </row>
        <row r="14">
          <cell r="N14">
            <v>44982.44</v>
          </cell>
        </row>
      </sheetData>
      <sheetData sheetId="2">
        <row r="2">
          <cell r="M2">
            <v>58724.450000000004</v>
          </cell>
        </row>
      </sheetData>
      <sheetData sheetId="3">
        <row r="14">
          <cell r="I14">
            <v>143562.69999999998</v>
          </cell>
        </row>
        <row r="30">
          <cell r="I30">
            <v>50000</v>
          </cell>
        </row>
      </sheetData>
      <sheetData sheetId="4">
        <row r="3">
          <cell r="C3">
            <v>122022.28000000003</v>
          </cell>
        </row>
        <row r="6">
          <cell r="C6">
            <v>0</v>
          </cell>
        </row>
        <row r="9">
          <cell r="C9">
            <v>9554.52</v>
          </cell>
        </row>
        <row r="11">
          <cell r="C11">
            <v>29846.889999999996</v>
          </cell>
        </row>
        <row r="12">
          <cell r="C12">
            <v>25844.84</v>
          </cell>
        </row>
        <row r="13">
          <cell r="C13">
            <v>0</v>
          </cell>
        </row>
        <row r="15">
          <cell r="C15">
            <v>48000</v>
          </cell>
        </row>
        <row r="16">
          <cell r="C16">
            <v>0</v>
          </cell>
        </row>
        <row r="17">
          <cell r="C17">
            <v>0</v>
          </cell>
        </row>
        <row r="20">
          <cell r="C20">
            <v>8552.5</v>
          </cell>
        </row>
        <row r="21">
          <cell r="C21">
            <v>3750</v>
          </cell>
        </row>
        <row r="23">
          <cell r="C23">
            <v>3750</v>
          </cell>
        </row>
        <row r="24">
          <cell r="C24">
            <v>20775</v>
          </cell>
        </row>
        <row r="25">
          <cell r="C25">
            <v>17309</v>
          </cell>
        </row>
        <row r="26">
          <cell r="C26">
            <v>6650.5</v>
          </cell>
        </row>
        <row r="27">
          <cell r="C27">
            <v>16025</v>
          </cell>
        </row>
        <row r="28">
          <cell r="C28">
            <v>7275</v>
          </cell>
        </row>
        <row r="30">
          <cell r="C30">
            <v>1400.86</v>
          </cell>
        </row>
        <row r="31">
          <cell r="C31">
            <v>5722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2608.5</v>
          </cell>
        </row>
        <row r="36">
          <cell r="C36">
            <v>15529.460000000001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31000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2800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122523.59</v>
          </cell>
        </row>
        <row r="51">
          <cell r="C51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workbookViewId="0">
      <selection activeCell="A4" sqref="A4:E67"/>
    </sheetView>
  </sheetViews>
  <sheetFormatPr defaultRowHeight="15"/>
  <cols>
    <col min="1" max="1" width="43" customWidth="1"/>
    <col min="2" max="2" width="19.28515625" customWidth="1"/>
    <col min="3" max="3" width="19" customWidth="1"/>
    <col min="4" max="4" width="19.42578125" customWidth="1"/>
    <col min="5" max="5" width="17.7109375" customWidth="1"/>
    <col min="7" max="7" width="10.140625" bestFit="1" customWidth="1"/>
  </cols>
  <sheetData>
    <row r="1" spans="1:7" ht="33.75" customHeight="1">
      <c r="A1" s="33" t="s">
        <v>66</v>
      </c>
      <c r="B1" s="2"/>
      <c r="C1" s="2"/>
      <c r="D1" s="2"/>
      <c r="E1" s="3"/>
    </row>
    <row r="2" spans="1:7" ht="7.5" customHeight="1"/>
    <row r="3" spans="1:7" ht="3.75" customHeight="1"/>
    <row r="4" spans="1:7" ht="30.75" customHeight="1">
      <c r="A4" s="29" t="s">
        <v>0</v>
      </c>
      <c r="B4" s="31" t="s">
        <v>69</v>
      </c>
      <c r="C4" s="31" t="s">
        <v>65</v>
      </c>
      <c r="D4" s="31" t="s">
        <v>68</v>
      </c>
      <c r="E4" s="32" t="s">
        <v>1</v>
      </c>
    </row>
    <row r="5" spans="1:7">
      <c r="A5" s="49" t="s">
        <v>2</v>
      </c>
      <c r="B5" s="43">
        <v>413263.34</v>
      </c>
      <c r="C5" s="44">
        <v>407880.95</v>
      </c>
      <c r="D5" s="41">
        <f t="shared" ref="D5:D14" si="0">B5/C5</f>
        <v>1.0131959827984123</v>
      </c>
      <c r="E5" s="41">
        <f t="shared" ref="E5:E14" si="1">B5/$B$14</f>
        <v>0.48816572684951576</v>
      </c>
    </row>
    <row r="6" spans="1:7">
      <c r="A6" s="49" t="s">
        <v>3</v>
      </c>
      <c r="B6" s="43">
        <v>44982.44</v>
      </c>
      <c r="C6" s="44">
        <f>('[1]BORAVIŠNA PRISTOJBA'!N14)</f>
        <v>44982.44</v>
      </c>
      <c r="D6" s="41">
        <f t="shared" si="0"/>
        <v>1</v>
      </c>
      <c r="E6" s="41">
        <f t="shared" si="1"/>
        <v>5.3135333799665681E-2</v>
      </c>
    </row>
    <row r="7" spans="1:7">
      <c r="A7" s="49" t="s">
        <v>4</v>
      </c>
      <c r="B7" s="43">
        <v>58000</v>
      </c>
      <c r="C7" s="44">
        <v>59140.25</v>
      </c>
      <c r="D7" s="41">
        <f t="shared" si="0"/>
        <v>0.98071956070527266</v>
      </c>
      <c r="E7" s="41">
        <f t="shared" si="1"/>
        <v>6.8512276354519883E-2</v>
      </c>
      <c r="G7" s="5"/>
    </row>
    <row r="8" spans="1:7" ht="21" customHeight="1">
      <c r="A8" s="49" t="s">
        <v>5</v>
      </c>
      <c r="B8" s="43">
        <f>B9+B10</f>
        <v>171112.65</v>
      </c>
      <c r="C8" s="44">
        <f>SUM(C9:C10)</f>
        <v>193526</v>
      </c>
      <c r="D8" s="41">
        <f t="shared" si="0"/>
        <v>0.88418429565019685</v>
      </c>
      <c r="E8" s="41">
        <f t="shared" si="1"/>
        <v>0.2021261580095558</v>
      </c>
    </row>
    <row r="9" spans="1:7" ht="21" customHeight="1">
      <c r="A9" s="50" t="s">
        <v>6</v>
      </c>
      <c r="B9" s="51">
        <v>121112.65</v>
      </c>
      <c r="C9" s="52">
        <v>143526</v>
      </c>
      <c r="D9" s="41">
        <f t="shared" si="0"/>
        <v>0.84383770187979878</v>
      </c>
      <c r="E9" s="41">
        <f t="shared" si="1"/>
        <v>0.14306385080738349</v>
      </c>
      <c r="G9" s="28"/>
    </row>
    <row r="10" spans="1:7" ht="19.5" customHeight="1">
      <c r="A10" s="50" t="s">
        <v>7</v>
      </c>
      <c r="B10" s="51">
        <v>50000</v>
      </c>
      <c r="C10" s="52">
        <f>('[1]OSTALI PRIHODI'!I30)</f>
        <v>50000</v>
      </c>
      <c r="D10" s="41">
        <f t="shared" si="0"/>
        <v>1</v>
      </c>
      <c r="E10" s="41">
        <f t="shared" si="1"/>
        <v>5.9062307202172315E-2</v>
      </c>
    </row>
    <row r="11" spans="1:7">
      <c r="A11" s="49" t="s">
        <v>8</v>
      </c>
      <c r="B11" s="43">
        <v>0</v>
      </c>
      <c r="C11" s="44">
        <v>111.31</v>
      </c>
      <c r="D11" s="41">
        <f t="shared" si="0"/>
        <v>0</v>
      </c>
      <c r="E11" s="41">
        <f t="shared" si="1"/>
        <v>0</v>
      </c>
    </row>
    <row r="12" spans="1:7" ht="30" customHeight="1">
      <c r="A12" s="53" t="s">
        <v>9</v>
      </c>
      <c r="B12" s="43">
        <v>159205.18</v>
      </c>
      <c r="C12" s="44">
        <v>149972.62</v>
      </c>
      <c r="D12" s="41">
        <f t="shared" si="0"/>
        <v>1.0615616370508163</v>
      </c>
      <c r="E12" s="41">
        <f t="shared" si="1"/>
        <v>0.18806050498674279</v>
      </c>
    </row>
    <row r="13" spans="1:7">
      <c r="A13" s="49" t="s">
        <v>10</v>
      </c>
      <c r="B13" s="43">
        <v>0</v>
      </c>
      <c r="C13" s="44">
        <v>0</v>
      </c>
      <c r="D13" s="41" t="e">
        <f t="shared" si="0"/>
        <v>#DIV/0!</v>
      </c>
      <c r="E13" s="41">
        <f t="shared" si="1"/>
        <v>0</v>
      </c>
    </row>
    <row r="14" spans="1:7" ht="22.5" customHeight="1">
      <c r="A14" s="34" t="s">
        <v>11</v>
      </c>
      <c r="B14" s="35">
        <f>(B5+B6+B7+B8+B11+B12+B13)</f>
        <v>846563.6100000001</v>
      </c>
      <c r="C14" s="36">
        <f>(C5+C6+C7+C8+C11+C12+C139)</f>
        <v>855613.57000000007</v>
      </c>
      <c r="D14" s="22">
        <f t="shared" si="0"/>
        <v>0.98942284190279972</v>
      </c>
      <c r="E14" s="22">
        <f t="shared" si="1"/>
        <v>1</v>
      </c>
    </row>
    <row r="15" spans="1:7" ht="26.25" customHeight="1">
      <c r="A15" s="29" t="s">
        <v>12</v>
      </c>
      <c r="B15" s="30" t="s">
        <v>70</v>
      </c>
      <c r="C15" s="30" t="s">
        <v>65</v>
      </c>
      <c r="D15" s="31" t="s">
        <v>67</v>
      </c>
      <c r="E15" s="32" t="s">
        <v>1</v>
      </c>
    </row>
    <row r="16" spans="1:7">
      <c r="A16" s="34" t="s">
        <v>13</v>
      </c>
      <c r="B16" s="35">
        <f>(B17+B18+B19+B20)</f>
        <v>283436.24</v>
      </c>
      <c r="C16" s="36">
        <f>SUM(C17:C20)</f>
        <v>301176.71000000002</v>
      </c>
      <c r="D16" s="25">
        <f t="shared" ref="D16:D47" si="2">B16/C16</f>
        <v>0.94109614252708973</v>
      </c>
      <c r="E16" s="22">
        <f t="shared" ref="E16:E47" si="3">B16/$B$14</f>
        <v>0.3348079655821728</v>
      </c>
    </row>
    <row r="17" spans="1:5">
      <c r="A17" s="13" t="s">
        <v>14</v>
      </c>
      <c r="B17" s="11">
        <v>120125.38</v>
      </c>
      <c r="C17" s="12">
        <f>('[1]RASHODI '!C3)</f>
        <v>122022.28000000003</v>
      </c>
      <c r="D17" s="6">
        <f t="shared" si="2"/>
        <v>0.98445447831330457</v>
      </c>
      <c r="E17" s="7">
        <f t="shared" si="3"/>
        <v>0.14189764192675372</v>
      </c>
    </row>
    <row r="18" spans="1:5">
      <c r="A18" s="13" t="s">
        <v>15</v>
      </c>
      <c r="B18" s="11">
        <v>43637.18</v>
      </c>
      <c r="C18" s="12">
        <v>48874.89</v>
      </c>
      <c r="D18" s="6">
        <f t="shared" si="2"/>
        <v>0.89283433681385271</v>
      </c>
      <c r="E18" s="7">
        <f t="shared" si="3"/>
        <v>5.1546250611929793E-2</v>
      </c>
    </row>
    <row r="19" spans="1:5">
      <c r="A19" s="13" t="s">
        <v>16</v>
      </c>
      <c r="B19" s="11">
        <v>119673.68</v>
      </c>
      <c r="C19" s="12">
        <v>130279.54</v>
      </c>
      <c r="D19" s="6">
        <f t="shared" si="2"/>
        <v>0.91859151483034096</v>
      </c>
      <c r="E19" s="7">
        <f t="shared" si="3"/>
        <v>0.14136407304348927</v>
      </c>
    </row>
    <row r="20" spans="1:5" ht="18.75" customHeight="1">
      <c r="A20" s="13" t="s">
        <v>17</v>
      </c>
      <c r="B20" s="11">
        <v>0</v>
      </c>
      <c r="C20" s="12">
        <f>('[1]RASHODI '!C6)</f>
        <v>0</v>
      </c>
      <c r="D20" s="6" t="e">
        <f t="shared" si="2"/>
        <v>#DIV/0!</v>
      </c>
      <c r="E20" s="7">
        <f t="shared" si="3"/>
        <v>0</v>
      </c>
    </row>
    <row r="21" spans="1:5">
      <c r="A21" s="26" t="s">
        <v>18</v>
      </c>
      <c r="B21" s="35">
        <f>(B22+B24+B30+B31)</f>
        <v>110331.76</v>
      </c>
      <c r="C21" s="36">
        <f>(C22+C24+C30+C31)</f>
        <v>113246.25</v>
      </c>
      <c r="D21" s="22">
        <f t="shared" si="2"/>
        <v>0.97426413678157109</v>
      </c>
      <c r="E21" s="22">
        <f t="shared" si="3"/>
        <v>0.13032896606552694</v>
      </c>
    </row>
    <row r="22" spans="1:5" ht="37.5" customHeight="1">
      <c r="A22" s="45" t="s">
        <v>19</v>
      </c>
      <c r="B22" s="43">
        <v>8640.0300000000007</v>
      </c>
      <c r="C22" s="44">
        <f>SUM(C23)</f>
        <v>9554.52</v>
      </c>
      <c r="D22" s="40">
        <f t="shared" si="2"/>
        <v>0.90428718554150289</v>
      </c>
      <c r="E22" s="41">
        <f t="shared" si="3"/>
        <v>1.0206002121919699E-2</v>
      </c>
    </row>
    <row r="23" spans="1:5">
      <c r="A23" s="46" t="s">
        <v>20</v>
      </c>
      <c r="B23" s="47">
        <v>8640.0300000000007</v>
      </c>
      <c r="C23" s="48">
        <f>('[1]RASHODI '!C9)</f>
        <v>9554.52</v>
      </c>
      <c r="D23" s="40">
        <f t="shared" si="2"/>
        <v>0.90428718554150289</v>
      </c>
      <c r="E23" s="41">
        <f t="shared" si="3"/>
        <v>1.0206002121919699E-2</v>
      </c>
    </row>
    <row r="24" spans="1:5">
      <c r="A24" s="42" t="s">
        <v>21</v>
      </c>
      <c r="B24" s="43">
        <f>(B25+B26+B27+B28+B29)</f>
        <v>101691.73</v>
      </c>
      <c r="C24" s="44">
        <f>SUM(C25:C29)</f>
        <v>103691.73</v>
      </c>
      <c r="D24" s="40">
        <f t="shared" si="2"/>
        <v>0.98071205871480782</v>
      </c>
      <c r="E24" s="41">
        <f t="shared" si="3"/>
        <v>0.12012296394360725</v>
      </c>
    </row>
    <row r="25" spans="1:5">
      <c r="A25" s="19" t="s">
        <v>22</v>
      </c>
      <c r="B25" s="16">
        <v>29846.889999999996</v>
      </c>
      <c r="C25" s="17">
        <f>('[1]RASHODI '!C11)</f>
        <v>29846.889999999996</v>
      </c>
      <c r="D25" s="6">
        <f t="shared" si="2"/>
        <v>1</v>
      </c>
      <c r="E25" s="7">
        <f t="shared" si="3"/>
        <v>3.5256523724188894E-2</v>
      </c>
    </row>
    <row r="26" spans="1:5">
      <c r="A26" s="19" t="s">
        <v>23</v>
      </c>
      <c r="B26" s="16">
        <v>25844.84</v>
      </c>
      <c r="C26" s="17">
        <f>('[1]RASHODI '!C12)</f>
        <v>25844.84</v>
      </c>
      <c r="D26" s="6">
        <f t="shared" si="2"/>
        <v>1</v>
      </c>
      <c r="E26" s="7">
        <f t="shared" si="3"/>
        <v>3.0529117593419822E-2</v>
      </c>
    </row>
    <row r="27" spans="1:5">
      <c r="A27" s="19" t="s">
        <v>24</v>
      </c>
      <c r="B27" s="16">
        <v>0</v>
      </c>
      <c r="C27" s="17">
        <f>('[1]RASHODI '!C13)</f>
        <v>0</v>
      </c>
      <c r="D27" s="6" t="e">
        <f t="shared" si="2"/>
        <v>#DIV/0!</v>
      </c>
      <c r="E27" s="7">
        <f t="shared" si="3"/>
        <v>0</v>
      </c>
    </row>
    <row r="28" spans="1:5">
      <c r="A28" s="19" t="s">
        <v>25</v>
      </c>
      <c r="B28" s="16">
        <v>0</v>
      </c>
      <c r="C28" s="17">
        <f>('[1]RASHODI '!C13)</f>
        <v>0</v>
      </c>
      <c r="D28" s="6" t="e">
        <f t="shared" si="2"/>
        <v>#DIV/0!</v>
      </c>
      <c r="E28" s="7">
        <f t="shared" si="3"/>
        <v>0</v>
      </c>
    </row>
    <row r="29" spans="1:5" ht="27" customHeight="1">
      <c r="A29" s="19" t="s">
        <v>64</v>
      </c>
      <c r="B29" s="16">
        <v>46000</v>
      </c>
      <c r="C29" s="17">
        <f>('[1]RASHODI '!C15)</f>
        <v>48000</v>
      </c>
      <c r="D29" s="6">
        <f t="shared" si="2"/>
        <v>0.95833333333333337</v>
      </c>
      <c r="E29" s="7">
        <f t="shared" si="3"/>
        <v>5.4337322625998531E-2</v>
      </c>
    </row>
    <row r="30" spans="1:5">
      <c r="A30" s="18" t="s">
        <v>26</v>
      </c>
      <c r="B30" s="9">
        <v>0</v>
      </c>
      <c r="C30" s="10">
        <f>('[1]RASHODI '!C16)</f>
        <v>0</v>
      </c>
      <c r="D30" s="6" t="e">
        <f t="shared" si="2"/>
        <v>#DIV/0!</v>
      </c>
      <c r="E30" s="7">
        <f t="shared" si="3"/>
        <v>0</v>
      </c>
    </row>
    <row r="31" spans="1:5">
      <c r="A31" s="18" t="s">
        <v>27</v>
      </c>
      <c r="B31" s="9">
        <v>0</v>
      </c>
      <c r="C31" s="10">
        <f>('[1]RASHODI '!C17)</f>
        <v>0</v>
      </c>
      <c r="D31" s="6" t="e">
        <f t="shared" si="2"/>
        <v>#DIV/0!</v>
      </c>
      <c r="E31" s="7">
        <f t="shared" si="3"/>
        <v>0</v>
      </c>
    </row>
    <row r="32" spans="1:5">
      <c r="A32" s="26" t="s">
        <v>28</v>
      </c>
      <c r="B32" s="35">
        <f>(B33+B36+B42)</f>
        <v>84186.5</v>
      </c>
      <c r="C32" s="36">
        <f>C33+C36+C42</f>
        <v>84087</v>
      </c>
      <c r="D32" s="22">
        <f t="shared" si="2"/>
        <v>1.0011832982506215</v>
      </c>
      <c r="E32" s="22">
        <f t="shared" si="3"/>
        <v>9.9444978505513593E-2</v>
      </c>
    </row>
    <row r="33" spans="1:5">
      <c r="A33" s="37" t="s">
        <v>29</v>
      </c>
      <c r="B33" s="43">
        <f>(B34+B35)</f>
        <v>12302.5</v>
      </c>
      <c r="C33" s="44">
        <f>SUM(C34:C35)</f>
        <v>12302.5</v>
      </c>
      <c r="D33" s="40">
        <f t="shared" si="2"/>
        <v>1</v>
      </c>
      <c r="E33" s="41">
        <f t="shared" si="3"/>
        <v>1.4532280687094497E-2</v>
      </c>
    </row>
    <row r="34" spans="1:5">
      <c r="A34" s="13" t="s">
        <v>30</v>
      </c>
      <c r="B34" s="11">
        <v>8552.5</v>
      </c>
      <c r="C34" s="12">
        <f>('[1]RASHODI '!C20)</f>
        <v>8552.5</v>
      </c>
      <c r="D34" s="6">
        <f t="shared" si="2"/>
        <v>1</v>
      </c>
      <c r="E34" s="7">
        <f t="shared" si="3"/>
        <v>1.0102607646931574E-2</v>
      </c>
    </row>
    <row r="35" spans="1:5" ht="21" customHeight="1">
      <c r="A35" s="13" t="s">
        <v>31</v>
      </c>
      <c r="B35" s="11">
        <v>3750</v>
      </c>
      <c r="C35" s="12">
        <f>('[1]RASHODI '!C21)</f>
        <v>3750</v>
      </c>
      <c r="D35" s="6">
        <f t="shared" si="2"/>
        <v>1</v>
      </c>
      <c r="E35" s="7">
        <f t="shared" si="3"/>
        <v>4.4296730401629236E-3</v>
      </c>
    </row>
    <row r="36" spans="1:5" ht="20.25" customHeight="1">
      <c r="A36" s="37" t="s">
        <v>32</v>
      </c>
      <c r="B36" s="43">
        <f>(B37+B38+B39+B40+B41)</f>
        <v>64609</v>
      </c>
      <c r="C36" s="44">
        <f>SUM(C37:C41)</f>
        <v>64509.5</v>
      </c>
      <c r="D36" s="40">
        <f t="shared" si="2"/>
        <v>1.0015424084824716</v>
      </c>
      <c r="E36" s="41">
        <f t="shared" si="3"/>
        <v>7.6319132120503022E-2</v>
      </c>
    </row>
    <row r="37" spans="1:5" ht="24.75" customHeight="1">
      <c r="A37" s="13" t="s">
        <v>33</v>
      </c>
      <c r="B37" s="11">
        <v>3750</v>
      </c>
      <c r="C37" s="12">
        <f>('[1]RASHODI '!C23)</f>
        <v>3750</v>
      </c>
      <c r="D37" s="6">
        <f t="shared" si="2"/>
        <v>1</v>
      </c>
      <c r="E37" s="7">
        <f t="shared" si="3"/>
        <v>4.4296730401629236E-3</v>
      </c>
    </row>
    <row r="38" spans="1:5" ht="25.5" customHeight="1">
      <c r="A38" s="13" t="s">
        <v>34</v>
      </c>
      <c r="B38" s="11">
        <v>20775</v>
      </c>
      <c r="C38" s="12">
        <f>('[1]RASHODI '!C24)</f>
        <v>20775</v>
      </c>
      <c r="D38" s="6">
        <f t="shared" si="2"/>
        <v>1</v>
      </c>
      <c r="E38" s="7">
        <f t="shared" si="3"/>
        <v>2.4540388642502596E-2</v>
      </c>
    </row>
    <row r="39" spans="1:5" ht="18.75" customHeight="1">
      <c r="A39" s="13" t="s">
        <v>35</v>
      </c>
      <c r="B39" s="11">
        <v>17309</v>
      </c>
      <c r="C39" s="12">
        <f>('[1]RASHODI '!C25)</f>
        <v>17309</v>
      </c>
      <c r="D39" s="6">
        <f t="shared" si="2"/>
        <v>1</v>
      </c>
      <c r="E39" s="7">
        <f t="shared" si="3"/>
        <v>2.0446189507248011E-2</v>
      </c>
    </row>
    <row r="40" spans="1:5">
      <c r="A40" s="13" t="s">
        <v>36</v>
      </c>
      <c r="B40" s="11">
        <v>6750</v>
      </c>
      <c r="C40" s="12">
        <f>('[1]RASHODI '!C26)</f>
        <v>6650.5</v>
      </c>
      <c r="D40" s="6">
        <f t="shared" si="2"/>
        <v>1.0149612811066837</v>
      </c>
      <c r="E40" s="7">
        <f t="shared" si="3"/>
        <v>7.9734114722932632E-3</v>
      </c>
    </row>
    <row r="41" spans="1:5" ht="20.25" customHeight="1">
      <c r="A41" s="13" t="s">
        <v>37</v>
      </c>
      <c r="B41" s="11">
        <v>16025</v>
      </c>
      <c r="C41" s="12">
        <f>('[1]RASHODI '!C27)</f>
        <v>16025</v>
      </c>
      <c r="D41" s="6">
        <f t="shared" si="2"/>
        <v>1</v>
      </c>
      <c r="E41" s="7">
        <f t="shared" si="3"/>
        <v>1.8929469458296228E-2</v>
      </c>
    </row>
    <row r="42" spans="1:5">
      <c r="A42" s="42" t="s">
        <v>38</v>
      </c>
      <c r="B42" s="43">
        <v>7275</v>
      </c>
      <c r="C42" s="44">
        <f>('[1]RASHODI '!C28)</f>
        <v>7275</v>
      </c>
      <c r="D42" s="40">
        <f t="shared" si="2"/>
        <v>1</v>
      </c>
      <c r="E42" s="41">
        <f t="shared" si="3"/>
        <v>8.5935656979160713E-3</v>
      </c>
    </row>
    <row r="43" spans="1:5" ht="21.75" customHeight="1">
      <c r="A43" s="26" t="s">
        <v>39</v>
      </c>
      <c r="B43" s="35">
        <f>(B44+B45+B46+B47+B48)</f>
        <v>11146.36</v>
      </c>
      <c r="C43" s="36">
        <f>SUM(C44:C48)</f>
        <v>9731.36</v>
      </c>
      <c r="D43" s="22">
        <f t="shared" si="2"/>
        <v>1.1454061919402838</v>
      </c>
      <c r="E43" s="22">
        <f t="shared" si="3"/>
        <v>1.3166594770120109E-2</v>
      </c>
    </row>
    <row r="44" spans="1:5" ht="29.25" customHeight="1">
      <c r="A44" s="13" t="s">
        <v>40</v>
      </c>
      <c r="B44" s="11">
        <v>1400.86</v>
      </c>
      <c r="C44" s="12">
        <f>('[1]RASHODI '!C30)</f>
        <v>1400.86</v>
      </c>
      <c r="D44" s="6">
        <f t="shared" si="2"/>
        <v>1</v>
      </c>
      <c r="E44" s="7">
        <f t="shared" si="3"/>
        <v>1.6547604733447021E-3</v>
      </c>
    </row>
    <row r="45" spans="1:5" ht="26.25" customHeight="1">
      <c r="A45" s="13" t="s">
        <v>41</v>
      </c>
      <c r="B45" s="11">
        <v>7137</v>
      </c>
      <c r="C45" s="12">
        <f>('[1]RASHODI '!C31)</f>
        <v>5722</v>
      </c>
      <c r="D45" s="6">
        <f t="shared" si="2"/>
        <v>1.2472911569381335</v>
      </c>
      <c r="E45" s="7">
        <f t="shared" si="3"/>
        <v>8.4305537300380755E-3</v>
      </c>
    </row>
    <row r="46" spans="1:5">
      <c r="A46" s="13" t="s">
        <v>42</v>
      </c>
      <c r="B46" s="11">
        <v>0</v>
      </c>
      <c r="C46" s="12">
        <f>('[1]RASHODI '!C32)</f>
        <v>0</v>
      </c>
      <c r="D46" s="6" t="e">
        <f t="shared" si="2"/>
        <v>#DIV/0!</v>
      </c>
      <c r="E46" s="7">
        <f t="shared" si="3"/>
        <v>0</v>
      </c>
    </row>
    <row r="47" spans="1:5">
      <c r="A47" s="13" t="s">
        <v>43</v>
      </c>
      <c r="B47" s="11">
        <v>0</v>
      </c>
      <c r="C47" s="12">
        <f>('[1]RASHODI '!C33)</f>
        <v>0</v>
      </c>
      <c r="D47" s="6" t="e">
        <f t="shared" si="2"/>
        <v>#DIV/0!</v>
      </c>
      <c r="E47" s="7">
        <f t="shared" si="3"/>
        <v>0</v>
      </c>
    </row>
    <row r="48" spans="1:5" ht="12.75" customHeight="1">
      <c r="A48" s="13" t="s">
        <v>44</v>
      </c>
      <c r="B48" s="11">
        <v>2608.5</v>
      </c>
      <c r="C48" s="12">
        <f>('[1]RASHODI '!C34)</f>
        <v>2608.5</v>
      </c>
      <c r="D48" s="6">
        <f t="shared" ref="D48:D67" si="4">B48/C48</f>
        <v>1</v>
      </c>
      <c r="E48" s="7">
        <f t="shared" ref="E48:E67" si="5">B48/$B$14</f>
        <v>3.0812805667373294E-3</v>
      </c>
    </row>
    <row r="49" spans="1:5" ht="21" customHeight="1">
      <c r="A49" s="26" t="s">
        <v>45</v>
      </c>
      <c r="B49" s="35">
        <f>(B50+B51+B52+B53)</f>
        <v>16000</v>
      </c>
      <c r="C49" s="36">
        <f>SUM(C50:C53)</f>
        <v>15529.460000000001</v>
      </c>
      <c r="D49" s="22">
        <f t="shared" si="4"/>
        <v>1.0302998301293154</v>
      </c>
      <c r="E49" s="22">
        <f t="shared" si="5"/>
        <v>1.8899938304695142E-2</v>
      </c>
    </row>
    <row r="50" spans="1:5" ht="24.75" customHeight="1">
      <c r="A50" s="1" t="s">
        <v>46</v>
      </c>
      <c r="B50" s="4">
        <v>16000</v>
      </c>
      <c r="C50" s="8">
        <f>('[1]RASHODI '!C36)</f>
        <v>15529.460000000001</v>
      </c>
      <c r="D50" s="6">
        <f t="shared" si="4"/>
        <v>1.0302998301293154</v>
      </c>
      <c r="E50" s="7">
        <f t="shared" si="5"/>
        <v>1.8899938304695142E-2</v>
      </c>
    </row>
    <row r="51" spans="1:5" ht="24" customHeight="1">
      <c r="A51" s="1" t="s">
        <v>47</v>
      </c>
      <c r="B51" s="4">
        <v>0</v>
      </c>
      <c r="C51" s="8">
        <f>('[1]RASHODI '!C37)</f>
        <v>0</v>
      </c>
      <c r="D51" s="6" t="e">
        <f t="shared" si="4"/>
        <v>#DIV/0!</v>
      </c>
      <c r="E51" s="7">
        <f t="shared" si="5"/>
        <v>0</v>
      </c>
    </row>
    <row r="52" spans="1:5">
      <c r="A52" s="1" t="s">
        <v>48</v>
      </c>
      <c r="B52" s="4">
        <v>0</v>
      </c>
      <c r="C52" s="8">
        <f>('[1]RASHODI '!C38)</f>
        <v>0</v>
      </c>
      <c r="D52" s="6" t="e">
        <f t="shared" si="4"/>
        <v>#DIV/0!</v>
      </c>
      <c r="E52" s="7">
        <f t="shared" si="5"/>
        <v>0</v>
      </c>
    </row>
    <row r="53" spans="1:5" ht="15.75" customHeight="1">
      <c r="A53" s="1" t="s">
        <v>49</v>
      </c>
      <c r="B53" s="4">
        <v>0</v>
      </c>
      <c r="C53" s="8">
        <f>('[1]RASHODI '!C39)</f>
        <v>0</v>
      </c>
      <c r="D53" s="6" t="e">
        <f t="shared" si="4"/>
        <v>#DIV/0!</v>
      </c>
      <c r="E53" s="7">
        <f t="shared" si="5"/>
        <v>0</v>
      </c>
    </row>
    <row r="54" spans="1:5" ht="22.5" customHeight="1">
      <c r="A54" s="27" t="s">
        <v>50</v>
      </c>
      <c r="B54" s="35">
        <f>(B55+B56+B57+B58+B60)</f>
        <v>33800</v>
      </c>
      <c r="C54" s="36">
        <f>SUM(C55:C60)</f>
        <v>33800</v>
      </c>
      <c r="D54" s="22">
        <f t="shared" si="4"/>
        <v>1</v>
      </c>
      <c r="E54" s="22">
        <f t="shared" si="5"/>
        <v>3.9926119668668485E-2</v>
      </c>
    </row>
    <row r="55" spans="1:5" ht="26.25" customHeight="1">
      <c r="A55" s="15" t="s">
        <v>51</v>
      </c>
      <c r="B55" s="11">
        <v>0</v>
      </c>
      <c r="C55" s="12">
        <f>('[1]RASHODI '!C41)</f>
        <v>0</v>
      </c>
      <c r="D55" s="6" t="e">
        <f t="shared" si="4"/>
        <v>#DIV/0!</v>
      </c>
      <c r="E55" s="7">
        <f t="shared" si="5"/>
        <v>0</v>
      </c>
    </row>
    <row r="56" spans="1:5" ht="16.5" customHeight="1">
      <c r="A56" s="13" t="s">
        <v>52</v>
      </c>
      <c r="B56" s="11">
        <v>0</v>
      </c>
      <c r="C56" s="12">
        <f>('[1]RASHODI '!C42)</f>
        <v>0</v>
      </c>
      <c r="D56" s="6" t="e">
        <f t="shared" si="4"/>
        <v>#DIV/0!</v>
      </c>
      <c r="E56" s="7">
        <f t="shared" si="5"/>
        <v>0</v>
      </c>
    </row>
    <row r="57" spans="1:5">
      <c r="A57" s="13" t="s">
        <v>53</v>
      </c>
      <c r="B57" s="11">
        <v>31000</v>
      </c>
      <c r="C57" s="12">
        <f>('[1]RASHODI '!C43)</f>
        <v>31000</v>
      </c>
      <c r="D57" s="6">
        <f t="shared" si="4"/>
        <v>1</v>
      </c>
      <c r="E57" s="7">
        <f t="shared" si="5"/>
        <v>3.6618630465346837E-2</v>
      </c>
    </row>
    <row r="58" spans="1:5" ht="19.5" customHeight="1">
      <c r="A58" s="13" t="s">
        <v>54</v>
      </c>
      <c r="B58" s="11">
        <v>0</v>
      </c>
      <c r="C58" s="12">
        <f>('[1]RASHODI '!C44)</f>
        <v>0</v>
      </c>
      <c r="D58" s="6" t="e">
        <f t="shared" si="4"/>
        <v>#DIV/0!</v>
      </c>
      <c r="E58" s="7">
        <f t="shared" si="5"/>
        <v>0</v>
      </c>
    </row>
    <row r="59" spans="1:5" ht="20.25" customHeight="1">
      <c r="A59" s="13" t="s">
        <v>55</v>
      </c>
      <c r="B59" s="11">
        <v>0</v>
      </c>
      <c r="C59" s="12">
        <f>('[1]RASHODI '!C45)</f>
        <v>0</v>
      </c>
      <c r="D59" s="6" t="e">
        <f t="shared" si="4"/>
        <v>#DIV/0!</v>
      </c>
      <c r="E59" s="7">
        <f t="shared" si="5"/>
        <v>0</v>
      </c>
    </row>
    <row r="60" spans="1:5" ht="29.25" customHeight="1">
      <c r="A60" s="13" t="s">
        <v>56</v>
      </c>
      <c r="B60" s="11">
        <v>2800</v>
      </c>
      <c r="C60" s="12">
        <f>('[1]RASHODI '!C46)</f>
        <v>2800</v>
      </c>
      <c r="D60" s="6">
        <f t="shared" si="4"/>
        <v>1</v>
      </c>
      <c r="E60" s="7">
        <f t="shared" si="5"/>
        <v>3.3074892033216497E-3</v>
      </c>
    </row>
    <row r="61" spans="1:5">
      <c r="A61" s="14" t="s">
        <v>57</v>
      </c>
      <c r="B61" s="9">
        <v>0</v>
      </c>
      <c r="C61" s="10">
        <f>SUM(C62)</f>
        <v>0</v>
      </c>
      <c r="D61" s="6" t="e">
        <f t="shared" si="4"/>
        <v>#DIV/0!</v>
      </c>
      <c r="E61" s="7">
        <f t="shared" si="5"/>
        <v>0</v>
      </c>
    </row>
    <row r="62" spans="1:5" ht="29.25" customHeight="1">
      <c r="A62" s="13" t="s">
        <v>58</v>
      </c>
      <c r="B62" s="11">
        <v>0</v>
      </c>
      <c r="C62" s="12">
        <f>('[1]RASHODI '!C48)</f>
        <v>0</v>
      </c>
      <c r="D62" s="6" t="e">
        <f t="shared" si="4"/>
        <v>#DIV/0!</v>
      </c>
      <c r="E62" s="7">
        <f t="shared" si="5"/>
        <v>0</v>
      </c>
    </row>
    <row r="63" spans="1:5" ht="28.5" customHeight="1">
      <c r="A63" s="14" t="s">
        <v>59</v>
      </c>
      <c r="B63" s="20">
        <v>0</v>
      </c>
      <c r="C63" s="21">
        <f>('[1]RASHODI '!C49)</f>
        <v>0</v>
      </c>
      <c r="D63" s="6" t="e">
        <f t="shared" si="4"/>
        <v>#DIV/0!</v>
      </c>
      <c r="E63" s="7">
        <f t="shared" si="5"/>
        <v>0</v>
      </c>
    </row>
    <row r="64" spans="1:5" ht="26.25" customHeight="1">
      <c r="A64" s="37" t="s">
        <v>60</v>
      </c>
      <c r="B64" s="38">
        <v>123979</v>
      </c>
      <c r="C64" s="39">
        <f>('[1]RASHODI '!C50)</f>
        <v>122523.59</v>
      </c>
      <c r="D64" s="40">
        <f t="shared" si="4"/>
        <v>1.0118786104781945</v>
      </c>
      <c r="E64" s="41">
        <f t="shared" si="5"/>
        <v>0.14644971569236243</v>
      </c>
    </row>
    <row r="65" spans="1:5" ht="27.75" customHeight="1">
      <c r="A65" s="42" t="s">
        <v>61</v>
      </c>
      <c r="B65" s="38">
        <v>0</v>
      </c>
      <c r="C65" s="39">
        <f>('[1]RASHODI '!C51)</f>
        <v>0</v>
      </c>
      <c r="D65" s="40" t="e">
        <f t="shared" si="4"/>
        <v>#DIV/0!</v>
      </c>
      <c r="E65" s="41">
        <f t="shared" si="5"/>
        <v>0</v>
      </c>
    </row>
    <row r="66" spans="1:5" ht="20.25" customHeight="1">
      <c r="A66" s="34" t="s">
        <v>62</v>
      </c>
      <c r="B66" s="23">
        <f>(B65+B64+B63+B61+B54+B49+B43+B32+B21+B16)</f>
        <v>662879.86</v>
      </c>
      <c r="C66" s="24">
        <f>(C65+C64+C61+C54+C49+C32+C21+C16)</f>
        <v>670363.01</v>
      </c>
      <c r="D66" s="25">
        <f t="shared" si="4"/>
        <v>0.98883716749228145</v>
      </c>
      <c r="E66" s="22">
        <f t="shared" si="5"/>
        <v>0.78302427858905954</v>
      </c>
    </row>
    <row r="67" spans="1:5" ht="28.5" customHeight="1">
      <c r="A67" s="15" t="s">
        <v>63</v>
      </c>
      <c r="B67" s="20">
        <f>MIN(B14-B66)</f>
        <v>183683.75000000012</v>
      </c>
      <c r="C67" s="21">
        <f>MIN(C14-C66)</f>
        <v>185250.56000000006</v>
      </c>
      <c r="D67" s="6">
        <f t="shared" si="4"/>
        <v>0.99154221180222102</v>
      </c>
      <c r="E67" s="7">
        <f t="shared" si="5"/>
        <v>0.21697572141094051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2017-02-02T11:12:54Z</cp:lastPrinted>
  <dcterms:created xsi:type="dcterms:W3CDTF">2016-11-17T12:20:17Z</dcterms:created>
  <dcterms:modified xsi:type="dcterms:W3CDTF">2017-02-02T11:59:52Z</dcterms:modified>
</cp:coreProperties>
</file>